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ene\Documents\1 Associate Broker Online Class\"/>
    </mc:Choice>
  </mc:AlternateContent>
  <bookViews>
    <workbookView xWindow="0" yWindow="0" windowWidth="23040" windowHeight="9096"/>
  </bookViews>
  <sheets>
    <sheet name="Start HERE!" sheetId="3" r:id="rId1"/>
    <sheet name="Income and Expenses" sheetId="1" r:id="rId2"/>
  </sheets>
  <calcPr calcId="152511"/>
</workbook>
</file>

<file path=xl/calcChain.xml><?xml version="1.0" encoding="utf-8"?>
<calcChain xmlns="http://schemas.openxmlformats.org/spreadsheetml/2006/main">
  <c r="C75" i="1" l="1"/>
  <c r="D75" i="1"/>
  <c r="E75" i="1"/>
  <c r="F75" i="1"/>
  <c r="C76" i="1"/>
  <c r="D76" i="1"/>
  <c r="E76" i="1"/>
  <c r="F76" i="1"/>
  <c r="B76" i="1"/>
  <c r="B75" i="1"/>
  <c r="C43" i="1"/>
  <c r="J21" i="3"/>
  <c r="J20" i="3"/>
  <c r="G23" i="3"/>
  <c r="E23" i="3"/>
  <c r="E19" i="1"/>
  <c r="F19" i="1" s="1"/>
  <c r="C19" i="1"/>
  <c r="C27" i="1" s="1"/>
  <c r="C17" i="1"/>
  <c r="D17" i="1"/>
  <c r="E17" i="1"/>
  <c r="F17" i="1"/>
  <c r="B17" i="1"/>
  <c r="F50" i="1"/>
  <c r="F52" i="1"/>
  <c r="F53" i="1"/>
  <c r="F54" i="1"/>
  <c r="F55" i="1"/>
  <c r="F57" i="1"/>
  <c r="F58" i="1"/>
  <c r="F60" i="1"/>
  <c r="F62" i="1"/>
  <c r="F63" i="1"/>
  <c r="F64" i="1"/>
  <c r="F65" i="1"/>
  <c r="F67" i="1"/>
  <c r="F68" i="1"/>
  <c r="E50" i="1"/>
  <c r="E52" i="1"/>
  <c r="E53" i="1"/>
  <c r="E54" i="1"/>
  <c r="E55" i="1"/>
  <c r="E57" i="1"/>
  <c r="E58" i="1"/>
  <c r="E60" i="1"/>
  <c r="E62" i="1"/>
  <c r="E63" i="1"/>
  <c r="E64" i="1"/>
  <c r="E65" i="1"/>
  <c r="E67" i="1"/>
  <c r="E68" i="1"/>
  <c r="D43" i="1"/>
  <c r="E43" i="1" s="1"/>
  <c r="F43" i="1" s="1"/>
  <c r="D52" i="1"/>
  <c r="D53" i="1"/>
  <c r="D54" i="1"/>
  <c r="D55" i="1"/>
  <c r="D57" i="1"/>
  <c r="D58" i="1"/>
  <c r="D60" i="1"/>
  <c r="D62" i="1"/>
  <c r="D63" i="1"/>
  <c r="D64" i="1"/>
  <c r="D65" i="1"/>
  <c r="D67" i="1"/>
  <c r="D68" i="1"/>
  <c r="D45" i="1"/>
  <c r="E45" i="1" s="1"/>
  <c r="F45" i="1" s="1"/>
  <c r="D50" i="1"/>
  <c r="D69" i="1"/>
  <c r="E69" i="1"/>
  <c r="F69" i="1"/>
  <c r="C66" i="1"/>
  <c r="D66" i="1" s="1"/>
  <c r="E66" i="1" s="1"/>
  <c r="F66" i="1" s="1"/>
  <c r="C67" i="1"/>
  <c r="C68" i="1"/>
  <c r="C69" i="1"/>
  <c r="C51" i="1"/>
  <c r="D51" i="1" s="1"/>
  <c r="E51" i="1" s="1"/>
  <c r="F51" i="1" s="1"/>
  <c r="C52" i="1"/>
  <c r="C53" i="1"/>
  <c r="C54" i="1"/>
  <c r="C55" i="1"/>
  <c r="C56" i="1"/>
  <c r="D56" i="1" s="1"/>
  <c r="E56" i="1" s="1"/>
  <c r="F56" i="1" s="1"/>
  <c r="C57" i="1"/>
  <c r="C58" i="1"/>
  <c r="C59" i="1"/>
  <c r="D59" i="1" s="1"/>
  <c r="E59" i="1" s="1"/>
  <c r="F59" i="1" s="1"/>
  <c r="C60" i="1"/>
  <c r="C61" i="1"/>
  <c r="D61" i="1" s="1"/>
  <c r="E61" i="1" s="1"/>
  <c r="F61" i="1" s="1"/>
  <c r="C62" i="1"/>
  <c r="C63" i="1"/>
  <c r="C64" i="1"/>
  <c r="C65" i="1"/>
  <c r="C44" i="1"/>
  <c r="D44" i="1" s="1"/>
  <c r="E44" i="1" s="1"/>
  <c r="F44" i="1" s="1"/>
  <c r="C45" i="1"/>
  <c r="C46" i="1"/>
  <c r="D46" i="1" s="1"/>
  <c r="E46" i="1" s="1"/>
  <c r="F46" i="1" s="1"/>
  <c r="C47" i="1"/>
  <c r="D47" i="1" s="1"/>
  <c r="E47" i="1" s="1"/>
  <c r="F47" i="1" s="1"/>
  <c r="C48" i="1"/>
  <c r="D48" i="1" s="1"/>
  <c r="E48" i="1" s="1"/>
  <c r="F48" i="1" s="1"/>
  <c r="C49" i="1"/>
  <c r="D49" i="1" s="1"/>
  <c r="E49" i="1" s="1"/>
  <c r="F49" i="1" s="1"/>
  <c r="C50" i="1"/>
  <c r="E29" i="1"/>
  <c r="E30" i="1"/>
  <c r="E31" i="1"/>
  <c r="E32" i="1"/>
  <c r="E33" i="1"/>
  <c r="E34" i="1"/>
  <c r="E35" i="1"/>
  <c r="E36" i="1"/>
  <c r="E37" i="1"/>
  <c r="E27" i="1"/>
  <c r="E28" i="1"/>
  <c r="E26" i="1"/>
  <c r="D27" i="1"/>
  <c r="D28" i="1"/>
  <c r="D29" i="1"/>
  <c r="D30" i="1"/>
  <c r="D31" i="1"/>
  <c r="D32" i="1"/>
  <c r="D33" i="1"/>
  <c r="D34" i="1"/>
  <c r="D35" i="1"/>
  <c r="D36" i="1"/>
  <c r="D37" i="1"/>
  <c r="D26" i="1"/>
  <c r="C30" i="1"/>
  <c r="C34" i="1"/>
  <c r="C26" i="1"/>
  <c r="B26" i="1"/>
  <c r="B27" i="1"/>
  <c r="B29" i="1"/>
  <c r="B30" i="1"/>
  <c r="B31" i="1"/>
  <c r="B32" i="1"/>
  <c r="B33" i="1"/>
  <c r="B34" i="1"/>
  <c r="B35" i="1"/>
  <c r="B36" i="1"/>
  <c r="B37" i="1"/>
  <c r="B28" i="1"/>
  <c r="F32" i="1" l="1"/>
  <c r="F34" i="1"/>
  <c r="F35" i="1"/>
  <c r="F31" i="1"/>
  <c r="F30" i="1"/>
  <c r="F27" i="1"/>
  <c r="F28" i="1"/>
  <c r="F26" i="1"/>
  <c r="F37" i="1"/>
  <c r="F33" i="1"/>
  <c r="F29" i="1"/>
  <c r="F36" i="1"/>
  <c r="C36" i="1"/>
  <c r="C32" i="1"/>
  <c r="C28" i="1"/>
  <c r="C37" i="1"/>
  <c r="C33" i="1"/>
  <c r="C29" i="1"/>
  <c r="C35" i="1"/>
  <c r="C31" i="1"/>
  <c r="B38" i="1"/>
  <c r="B71" i="1" s="1"/>
  <c r="D38" i="1"/>
  <c r="D71" i="1" s="1"/>
  <c r="E38" i="1"/>
  <c r="E71" i="1" s="1"/>
  <c r="E12" i="3"/>
  <c r="E15" i="3" s="1"/>
  <c r="E17" i="3" s="1"/>
  <c r="E24" i="3" s="1"/>
  <c r="E28" i="3" s="1"/>
  <c r="E32" i="3" s="1"/>
  <c r="G11" i="3"/>
  <c r="G12" i="3" s="1"/>
  <c r="G15" i="3" s="1"/>
  <c r="G17" i="3" s="1"/>
  <c r="G24" i="3" s="1"/>
  <c r="C38" i="1" l="1"/>
  <c r="C71" i="1" s="1"/>
  <c r="C73" i="1" s="1"/>
  <c r="F38" i="1"/>
  <c r="F71" i="1" s="1"/>
  <c r="F73" i="1" s="1"/>
  <c r="E74" i="1"/>
  <c r="E73" i="1"/>
  <c r="D73" i="1"/>
  <c r="D74" i="1"/>
  <c r="C74" i="1"/>
  <c r="G28" i="3"/>
  <c r="G32" i="3" s="1"/>
  <c r="J22" i="3"/>
  <c r="B73" i="1"/>
  <c r="B74" i="1"/>
  <c r="F19" i="3"/>
  <c r="E77" i="1" l="1"/>
  <c r="E79" i="1" s="1"/>
  <c r="F74" i="1"/>
  <c r="F77" i="1"/>
  <c r="F79" i="1" s="1"/>
  <c r="D77" i="1"/>
  <c r="D79" i="1" s="1"/>
  <c r="C77" i="1"/>
  <c r="C79" i="1" s="1"/>
  <c r="B77" i="1"/>
  <c r="B79" i="1" s="1"/>
</calcChain>
</file>

<file path=xl/sharedStrings.xml><?xml version="1.0" encoding="utf-8"?>
<sst xmlns="http://schemas.openxmlformats.org/spreadsheetml/2006/main" count="119" uniqueCount="97">
  <si>
    <t>Targeted Number Of Closings</t>
  </si>
  <si>
    <t>Transactions</t>
  </si>
  <si>
    <t>year 1</t>
  </si>
  <si>
    <t>year 2</t>
  </si>
  <si>
    <t>year 3</t>
  </si>
  <si>
    <t>year 4</t>
  </si>
  <si>
    <t>year 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</si>
  <si>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</si>
  <si>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</si>
  <si>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</si>
  <si>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</si>
  <si>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</si>
  <si>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</si>
  <si>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</si>
  <si>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</si>
  <si>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</si>
  <si>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</si>
  <si>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</si>
  <si>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</si>
  <si>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Commission %</t>
  </si>
  <si>
    <t>Commission Split</t>
  </si>
  <si>
    <t>Agent:</t>
  </si>
  <si>
    <t>Company:</t>
  </si>
  <si>
    <t>Commission</t>
  </si>
  <si>
    <t>Annual % Expense Increase</t>
  </si>
  <si>
    <t>Expenses</t>
  </si>
  <si>
    <t>Company Fee</t>
  </si>
  <si>
    <t>Desk Fee</t>
  </si>
  <si>
    <t>Internet Charges</t>
  </si>
  <si>
    <t>E&amp;O Insurance</t>
  </si>
  <si>
    <t>Business Insurance</t>
  </si>
  <si>
    <t>Medical Insurance</t>
  </si>
  <si>
    <t>Advertising</t>
  </si>
  <si>
    <t>Personal Marketing</t>
  </si>
  <si>
    <t>Signs</t>
  </si>
  <si>
    <t>Office Supplies</t>
  </si>
  <si>
    <t>Postage / Copies</t>
  </si>
  <si>
    <t>Office Expense</t>
  </si>
  <si>
    <t>Telephone</t>
  </si>
  <si>
    <t>Dues</t>
  </si>
  <si>
    <t>Subscriptions</t>
  </si>
  <si>
    <t>Professional Development</t>
  </si>
  <si>
    <t>Legal</t>
  </si>
  <si>
    <t>Accounting</t>
  </si>
  <si>
    <t>Franchise fees</t>
  </si>
  <si>
    <t>Broker Listing Expenses</t>
  </si>
  <si>
    <t>Auto - Fuel</t>
  </si>
  <si>
    <t>Auto - Insurance</t>
  </si>
  <si>
    <t>Auto - Maintenance</t>
  </si>
  <si>
    <t>Travel</t>
  </si>
  <si>
    <t>Meals &amp; Entertainment</t>
  </si>
  <si>
    <t>Miscellaneous</t>
  </si>
  <si>
    <t>Net Income</t>
  </si>
  <si>
    <t>Self Employment Tax</t>
  </si>
  <si>
    <t>Medicare</t>
  </si>
  <si>
    <t>State Income Tax</t>
  </si>
  <si>
    <t>Federal Income Tax</t>
  </si>
  <si>
    <t>Net Cash Flow**</t>
  </si>
  <si>
    <t>Listing Side</t>
  </si>
  <si>
    <t>Buyer side</t>
  </si>
  <si>
    <t>% from listings</t>
  </si>
  <si>
    <t>% from buyers</t>
  </si>
  <si>
    <t>broker split</t>
  </si>
  <si>
    <t>gross commission</t>
  </si>
  <si>
    <t>gross sales $$</t>
  </si>
  <si>
    <t>Avg sold price</t>
  </si>
  <si>
    <t># of closings</t>
  </si>
  <si>
    <t>% of listings sold</t>
  </si>
  <si>
    <t>% of buyers closed</t>
  </si>
  <si>
    <t># of listings needed</t>
  </si>
  <si>
    <t># of buyers needed</t>
  </si>
  <si>
    <t>% of listing appointments converted to listings</t>
  </si>
  <si>
    <t>% of buyers converted to clients</t>
  </si>
  <si>
    <t># of listing appointments needed</t>
  </si>
  <si>
    <t># of buyer leads needed</t>
  </si>
  <si>
    <t>Instructions:  only change the red and green fields</t>
  </si>
  <si>
    <t>spreadsheet is filled out for your reference but modify for your market</t>
  </si>
  <si>
    <t>Real Estate Sales Needed</t>
  </si>
  <si>
    <t>START HERE</t>
  </si>
  <si>
    <t>How many sales do you need to earn:</t>
  </si>
  <si>
    <t>assume your expenses go up this much each year</t>
  </si>
  <si>
    <t>Avg Sale Price</t>
  </si>
  <si>
    <t>Total Expense</t>
  </si>
  <si>
    <t>Average Sales Price</t>
  </si>
  <si>
    <t>revenue split</t>
  </si>
  <si>
    <t>avg sale price will default to column adjacent to it</t>
  </si>
  <si>
    <t>Avg Commission</t>
  </si>
  <si>
    <t>avg commission rate</t>
  </si>
  <si>
    <t>Avg commission</t>
  </si>
  <si>
    <t>Avg Commission Rate</t>
  </si>
  <si>
    <t>Now go to the income and expense sheet and plug in your expected income and expenses to figure out how much you will net!</t>
  </si>
  <si>
    <t xml:space="preserve">you can change any of the numbers here!  </t>
  </si>
  <si>
    <t>fields will automatically increase by 2% to one adjacent if you haven't changed them</t>
  </si>
  <si>
    <t>adjust your tax rates</t>
  </si>
  <si>
    <t>Total Est Taxes</t>
  </si>
  <si>
    <t>Total Transactions</t>
  </si>
  <si>
    <t>Total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</si>
</sst>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$#,##0"/>
    <numFmt numFmtId="166" formatCode="_(* #,##0_);_(* \(#,##0\);_(* &quot;-&quot;??_);_(@_)"/>
    <numFmt numFmtId="167" formatCode="0.0%"/>
    <numFmt numFmtId="168" formatCode="_(* #,##0_);_(* \(#,##0\);_(* &quot;-&quot;?_);_(@_)"/>
    <numFmt numFmtId="170" formatCode="_(&quot;$&quot;* #,##0_);_(&quot;$&quot;* \(#,##0\);_(&quot;$&quot;* &quot;-&quot;??_);_(@_)"/>
    <numFmt numFmtId="171" formatCode="&quot;$&quot;#,##0.00"/>
    <numFmt numFmtId="173" formatCode="_(* #,##0.0_);_(* \(#,##0.0\);_(* &quot;-&quot;?_);_(@_)"/>
  </numFmts>
  <fonts count="30" x14ac:knownFonts="1">
    <font>
      <sz val="10"/>
      <color rgb="FF000000"/>
      <name val="Arial"/>
    </font>
    <font>
      <sz val="10"/>
      <color rgb="FFFF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6"/>
      <color rgb="FF00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8"/>
      <color rgb="FF000000"/>
      <name val="Arial"/>
      <family val="2"/>
    </font>
    <font>
      <b/>
      <sz val="1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70C0"/>
      <name val="Arial"/>
      <family val="2"/>
    </font>
    <font>
      <b/>
      <i/>
      <sz val="14"/>
      <color rgb="FFC00000"/>
      <name val="Arial"/>
      <family val="2"/>
    </font>
    <font>
      <b/>
      <sz val="24"/>
      <color rgb="FF0070C0"/>
      <name val="Arial"/>
      <family val="2"/>
    </font>
    <font>
      <sz val="10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FFC000"/>
        <bgColor rgb="FF6FA8D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6FA8DC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rgb="FF6FA8D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7"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10" fontId="2" fillId="0" borderId="9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0" fillId="0" borderId="0" xfId="1" applyNumberFormat="1" applyFont="1" applyAlignment="1">
      <alignment wrapText="1"/>
    </xf>
    <xf numFmtId="9" fontId="0" fillId="0" borderId="0" xfId="2" applyFont="1" applyAlignment="1">
      <alignment wrapText="1"/>
    </xf>
    <xf numFmtId="9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166" fontId="8" fillId="0" borderId="0" xfId="0" applyNumberFormat="1" applyFont="1" applyAlignment="1">
      <alignment wrapText="1"/>
    </xf>
    <xf numFmtId="9" fontId="9" fillId="0" borderId="0" xfId="2" applyFont="1" applyAlignment="1">
      <alignment wrapText="1"/>
    </xf>
    <xf numFmtId="9" fontId="9" fillId="0" borderId="0" xfId="2" applyNumberFormat="1" applyFont="1" applyAlignment="1">
      <alignment wrapText="1"/>
    </xf>
    <xf numFmtId="167" fontId="9" fillId="0" borderId="0" xfId="2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166" fontId="9" fillId="0" borderId="0" xfId="1" applyNumberFormat="1" applyFont="1" applyAlignment="1">
      <alignment wrapText="1"/>
    </xf>
    <xf numFmtId="166" fontId="8" fillId="0" borderId="0" xfId="1" applyNumberFormat="1" applyFont="1" applyAlignment="1">
      <alignment wrapText="1"/>
    </xf>
    <xf numFmtId="0" fontId="10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/>
    <xf numFmtId="3" fontId="14" fillId="0" borderId="0" xfId="1" applyNumberFormat="1" applyFont="1" applyAlignment="1">
      <alignment horizontal="center" wrapText="1"/>
    </xf>
    <xf numFmtId="166" fontId="5" fillId="0" borderId="0" xfId="1" applyNumberFormat="1" applyFont="1" applyAlignment="1">
      <alignment wrapText="1"/>
    </xf>
    <xf numFmtId="0" fontId="12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/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 applyAlignment="1"/>
    <xf numFmtId="166" fontId="17" fillId="0" borderId="0" xfId="1" applyNumberFormat="1" applyFont="1" applyAlignment="1"/>
    <xf numFmtId="170" fontId="14" fillId="0" borderId="0" xfId="3" applyNumberFormat="1" applyFont="1" applyAlignment="1">
      <alignment horizontal="center" wrapText="1"/>
    </xf>
    <xf numFmtId="170" fontId="19" fillId="0" borderId="0" xfId="3" applyNumberFormat="1" applyFont="1" applyAlignment="1">
      <alignment wrapText="1"/>
    </xf>
    <xf numFmtId="0" fontId="20" fillId="0" borderId="0" xfId="0" applyFont="1" applyAlignment="1"/>
    <xf numFmtId="0" fontId="21" fillId="0" borderId="0" xfId="0" applyFont="1" applyAlignment="1"/>
    <xf numFmtId="0" fontId="23" fillId="0" borderId="3" xfId="0" applyFont="1" applyBorder="1" applyAlignment="1"/>
    <xf numFmtId="10" fontId="24" fillId="0" borderId="6" xfId="0" applyNumberFormat="1" applyFont="1" applyBorder="1" applyAlignment="1">
      <alignment wrapText="1"/>
    </xf>
    <xf numFmtId="164" fontId="24" fillId="0" borderId="2" xfId="0" applyNumberFormat="1" applyFont="1" applyFill="1" applyBorder="1" applyAlignment="1">
      <alignment wrapText="1"/>
    </xf>
    <xf numFmtId="10" fontId="9" fillId="0" borderId="8" xfId="0" applyNumberFormat="1" applyFont="1" applyBorder="1" applyAlignment="1">
      <alignment wrapText="1"/>
    </xf>
    <xf numFmtId="10" fontId="9" fillId="0" borderId="9" xfId="0" applyNumberFormat="1" applyFont="1" applyBorder="1" applyAlignment="1">
      <alignment wrapText="1"/>
    </xf>
    <xf numFmtId="10" fontId="24" fillId="0" borderId="0" xfId="0" applyNumberFormat="1" applyFont="1" applyAlignment="1">
      <alignment wrapText="1"/>
    </xf>
    <xf numFmtId="0" fontId="25" fillId="0" borderId="4" xfId="0" applyFont="1" applyBorder="1" applyAlignment="1">
      <alignment wrapText="1"/>
    </xf>
    <xf numFmtId="165" fontId="9" fillId="0" borderId="2" xfId="0" applyNumberFormat="1" applyFont="1" applyBorder="1" applyAlignment="1">
      <alignment wrapText="1"/>
    </xf>
    <xf numFmtId="0" fontId="25" fillId="0" borderId="3" xfId="0" applyFont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165" fontId="2" fillId="7" borderId="2" xfId="0" applyNumberFormat="1" applyFont="1" applyFill="1" applyBorder="1" applyAlignment="1">
      <alignment wrapText="1"/>
    </xf>
    <xf numFmtId="0" fontId="26" fillId="2" borderId="2" xfId="0" applyFont="1" applyFill="1" applyBorder="1" applyAlignment="1">
      <alignment wrapText="1"/>
    </xf>
    <xf numFmtId="164" fontId="26" fillId="2" borderId="2" xfId="0" applyNumberFormat="1" applyFont="1" applyFill="1" applyBorder="1" applyAlignment="1">
      <alignment wrapText="1"/>
    </xf>
    <xf numFmtId="0" fontId="7" fillId="0" borderId="0" xfId="0" applyNumberFormat="1" applyFont="1" applyAlignment="1">
      <alignment horizontal="left" wrapText="1"/>
    </xf>
    <xf numFmtId="170" fontId="7" fillId="0" borderId="0" xfId="3" applyNumberFormat="1" applyFont="1" applyAlignment="1">
      <alignment horizontal="left" wrapText="1"/>
    </xf>
    <xf numFmtId="44" fontId="0" fillId="0" borderId="0" xfId="3" applyFont="1" applyAlignment="1">
      <alignment wrapText="1"/>
    </xf>
    <xf numFmtId="44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66" fontId="7" fillId="0" borderId="0" xfId="0" applyNumberFormat="1" applyFont="1" applyAlignment="1">
      <alignment wrapText="1"/>
    </xf>
    <xf numFmtId="168" fontId="7" fillId="0" borderId="0" xfId="0" applyNumberFormat="1" applyFont="1" applyAlignment="1">
      <alignment wrapText="1"/>
    </xf>
    <xf numFmtId="0" fontId="0" fillId="0" borderId="0" xfId="0" applyFont="1" applyAlignment="1"/>
    <xf numFmtId="1" fontId="6" fillId="0" borderId="0" xfId="2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167" fontId="0" fillId="0" borderId="0" xfId="2" applyNumberFormat="1" applyFont="1" applyAlignment="1">
      <alignment wrapText="1"/>
    </xf>
    <xf numFmtId="3" fontId="11" fillId="0" borderId="0" xfId="0" applyNumberFormat="1" applyFont="1" applyAlignment="1">
      <alignment wrapText="1"/>
    </xf>
    <xf numFmtId="10" fontId="7" fillId="0" borderId="0" xfId="2" applyNumberFormat="1" applyFont="1" applyAlignment="1">
      <alignment wrapText="1"/>
    </xf>
    <xf numFmtId="44" fontId="7" fillId="0" borderId="0" xfId="3" applyFont="1" applyAlignment="1">
      <alignment wrapText="1"/>
    </xf>
    <xf numFmtId="0" fontId="27" fillId="0" borderId="3" xfId="0" applyFont="1" applyFill="1" applyBorder="1" applyAlignment="1"/>
    <xf numFmtId="0" fontId="25" fillId="0" borderId="3" xfId="0" applyFont="1" applyBorder="1" applyAlignment="1"/>
    <xf numFmtId="0" fontId="28" fillId="0" borderId="3" xfId="0" applyFont="1" applyBorder="1" applyAlignment="1"/>
    <xf numFmtId="0" fontId="3" fillId="0" borderId="0" xfId="0" applyFont="1" applyAlignment="1"/>
    <xf numFmtId="0" fontId="28" fillId="0" borderId="0" xfId="0" applyFont="1" applyAlignment="1"/>
    <xf numFmtId="10" fontId="24" fillId="0" borderId="10" xfId="0" applyNumberFormat="1" applyFont="1" applyBorder="1" applyAlignment="1">
      <alignment wrapText="1"/>
    </xf>
    <xf numFmtId="0" fontId="29" fillId="0" borderId="0" xfId="0" applyFont="1" applyAlignment="1"/>
    <xf numFmtId="0" fontId="9" fillId="0" borderId="2" xfId="0" applyFont="1" applyBorder="1" applyAlignment="1">
      <alignment wrapText="1"/>
    </xf>
    <xf numFmtId="171" fontId="2" fillId="7" borderId="8" xfId="0" applyNumberFormat="1" applyFont="1" applyFill="1" applyBorder="1" applyAlignment="1">
      <alignment wrapText="1"/>
    </xf>
    <xf numFmtId="0" fontId="25" fillId="2" borderId="4" xfId="0" applyFont="1" applyFill="1" applyBorder="1" applyAlignment="1">
      <alignment wrapText="1"/>
    </xf>
    <xf numFmtId="0" fontId="25" fillId="2" borderId="5" xfId="0" applyFont="1" applyFill="1" applyBorder="1" applyAlignment="1">
      <alignment wrapText="1"/>
    </xf>
    <xf numFmtId="0" fontId="25" fillId="6" borderId="2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25" fillId="2" borderId="5" xfId="0" applyNumberFormat="1" applyFont="1" applyFill="1" applyBorder="1" applyAlignment="1">
      <alignment wrapText="1"/>
    </xf>
    <xf numFmtId="0" fontId="25" fillId="3" borderId="2" xfId="0" applyFont="1" applyFill="1" applyBorder="1" applyAlignment="1">
      <alignment wrapText="1"/>
    </xf>
    <xf numFmtId="165" fontId="25" fillId="4" borderId="2" xfId="0" applyNumberFormat="1" applyFont="1" applyFill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5" borderId="2" xfId="0" applyFont="1" applyFill="1" applyBorder="1" applyAlignment="1">
      <alignment wrapText="1"/>
    </xf>
    <xf numFmtId="165" fontId="25" fillId="5" borderId="2" xfId="0" applyNumberFormat="1" applyFont="1" applyFill="1" applyBorder="1" applyAlignment="1">
      <alignment wrapText="1"/>
    </xf>
    <xf numFmtId="0" fontId="26" fillId="8" borderId="2" xfId="0" applyFont="1" applyFill="1" applyBorder="1" applyAlignment="1">
      <alignment wrapText="1"/>
    </xf>
    <xf numFmtId="164" fontId="26" fillId="8" borderId="2" xfId="0" applyNumberFormat="1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5"/>
  <sheetViews>
    <sheetView tabSelected="1" topLeftCell="A26" workbookViewId="0">
      <selection activeCell="D45" sqref="D45"/>
    </sheetView>
  </sheetViews>
  <sheetFormatPr defaultRowHeight="13.2" x14ac:dyDescent="0.25"/>
  <cols>
    <col min="2" max="2" width="6.6640625" customWidth="1"/>
    <col min="3" max="3" width="7.44140625" customWidth="1"/>
    <col min="4" max="4" width="18.33203125" customWidth="1"/>
    <col min="5" max="5" width="14.6640625" customWidth="1"/>
    <col min="6" max="6" width="18" customWidth="1"/>
    <col min="7" max="7" width="12.109375" style="21" customWidth="1"/>
    <col min="8" max="8" width="16.88671875" customWidth="1"/>
    <col min="9" max="9" width="20.21875" customWidth="1"/>
    <col min="10" max="10" width="12.21875" bestFit="1" customWidth="1"/>
    <col min="11" max="11" width="15.6640625" customWidth="1"/>
    <col min="12" max="12" width="17.77734375" customWidth="1"/>
    <col min="13" max="13" width="11.21875" bestFit="1" customWidth="1"/>
    <col min="14" max="14" width="12.21875" bestFit="1" customWidth="1"/>
    <col min="15" max="15" width="11.5546875" bestFit="1" customWidth="1"/>
  </cols>
  <sheetData>
    <row r="1" spans="1:13" s="19" customFormat="1" x14ac:dyDescent="0.25">
      <c r="G1" s="21"/>
    </row>
    <row r="2" spans="1:13" s="19" customFormat="1" ht="30" x14ac:dyDescent="0.5">
      <c r="A2" s="55" t="s">
        <v>78</v>
      </c>
      <c r="G2" s="21"/>
    </row>
    <row r="3" spans="1:13" s="19" customFormat="1" x14ac:dyDescent="0.25">
      <c r="G3" s="21"/>
    </row>
    <row r="4" spans="1:13" s="19" customFormat="1" ht="15.6" customHeight="1" x14ac:dyDescent="0.25">
      <c r="G4" s="21"/>
    </row>
    <row r="5" spans="1:13" ht="21" customHeight="1" x14ac:dyDescent="0.4">
      <c r="B5" s="39" t="s">
        <v>79</v>
      </c>
      <c r="H5" s="42" t="s">
        <v>75</v>
      </c>
      <c r="I5" s="43"/>
      <c r="J5" s="43"/>
      <c r="K5" s="43"/>
      <c r="L5" s="43"/>
    </row>
    <row r="6" spans="1:13" x14ac:dyDescent="0.25">
      <c r="H6" s="43"/>
      <c r="I6" s="44" t="s">
        <v>76</v>
      </c>
      <c r="J6" s="43"/>
      <c r="K6" s="43"/>
      <c r="L6" s="43"/>
    </row>
    <row r="7" spans="1:13" s="38" customFormat="1" ht="22.8" x14ac:dyDescent="0.4">
      <c r="B7" s="35"/>
      <c r="E7" s="45"/>
      <c r="F7" s="52">
        <v>40000</v>
      </c>
      <c r="G7" s="41"/>
    </row>
    <row r="8" spans="1:13" s="38" customFormat="1" ht="22.8" x14ac:dyDescent="0.4">
      <c r="B8" s="39"/>
      <c r="E8" s="45"/>
      <c r="F8" s="40"/>
      <c r="G8" s="41"/>
    </row>
    <row r="9" spans="1:13" ht="34.799999999999997" x14ac:dyDescent="0.3">
      <c r="E9" s="47" t="s">
        <v>58</v>
      </c>
      <c r="F9" s="48"/>
      <c r="G9" s="47" t="s">
        <v>59</v>
      </c>
    </row>
    <row r="10" spans="1:13" x14ac:dyDescent="0.25">
      <c r="G10"/>
    </row>
    <row r="11" spans="1:13" ht="25.2" customHeight="1" x14ac:dyDescent="0.25">
      <c r="D11" s="20" t="s">
        <v>60</v>
      </c>
      <c r="E11" s="22">
        <v>0.5</v>
      </c>
      <c r="G11" s="23">
        <f>1-E11</f>
        <v>0.5</v>
      </c>
      <c r="H11" s="20" t="s">
        <v>61</v>
      </c>
    </row>
    <row r="12" spans="1:13" x14ac:dyDescent="0.25">
      <c r="D12" s="20" t="s">
        <v>84</v>
      </c>
      <c r="E12" s="24">
        <f>E11*F7</f>
        <v>20000</v>
      </c>
      <c r="G12" s="24">
        <f>F7*G11</f>
        <v>20000</v>
      </c>
      <c r="H12" s="20"/>
      <c r="L12" s="72"/>
      <c r="M12" s="73"/>
    </row>
    <row r="13" spans="1:13" ht="16.2" customHeight="1" x14ac:dyDescent="0.25">
      <c r="G13"/>
    </row>
    <row r="14" spans="1:13" x14ac:dyDescent="0.25">
      <c r="D14" s="20" t="s">
        <v>62</v>
      </c>
      <c r="E14" s="29">
        <v>0.5</v>
      </c>
      <c r="G14" s="30">
        <v>0.5</v>
      </c>
      <c r="H14" s="20"/>
      <c r="L14" s="74"/>
    </row>
    <row r="15" spans="1:13" x14ac:dyDescent="0.25">
      <c r="D15" s="20" t="s">
        <v>63</v>
      </c>
      <c r="E15" s="24">
        <f>E12/E14</f>
        <v>40000</v>
      </c>
      <c r="G15" s="24">
        <f>G12/G14</f>
        <v>40000</v>
      </c>
    </row>
    <row r="16" spans="1:13" ht="15.6" customHeight="1" x14ac:dyDescent="0.25">
      <c r="D16" s="20" t="s">
        <v>87</v>
      </c>
      <c r="E16" s="31">
        <v>0.03</v>
      </c>
      <c r="G16" s="31">
        <v>2.4E-2</v>
      </c>
    </row>
    <row r="17" spans="4:15" ht="22.8" customHeight="1" x14ac:dyDescent="0.25">
      <c r="D17" s="20" t="s">
        <v>64</v>
      </c>
      <c r="E17" s="75">
        <f>E15/E16</f>
        <v>1333333.3333333335</v>
      </c>
      <c r="G17" s="76">
        <f>G15/G16</f>
        <v>1666666.6666666667</v>
      </c>
    </row>
    <row r="19" spans="4:15" ht="17.399999999999999" x14ac:dyDescent="0.3">
      <c r="D19" s="50" t="s">
        <v>77</v>
      </c>
      <c r="F19" s="53">
        <f>E17+G17</f>
        <v>3000000</v>
      </c>
      <c r="G19" s="51"/>
      <c r="K19" s="73"/>
    </row>
    <row r="20" spans="4:15" ht="21.6" customHeight="1" x14ac:dyDescent="0.25">
      <c r="I20" s="25" t="s">
        <v>86</v>
      </c>
      <c r="J20" s="84">
        <f>(E15+G15)/(E24+G24)</f>
        <v>6545.4545454545441</v>
      </c>
      <c r="L20" s="73"/>
      <c r="M20" s="74"/>
      <c r="N20" s="73"/>
    </row>
    <row r="21" spans="4:15" ht="19.8" customHeight="1" x14ac:dyDescent="0.25">
      <c r="I21" s="25" t="s">
        <v>89</v>
      </c>
      <c r="J21" s="83">
        <f>J20/J22</f>
        <v>2.6666666666666661E-2</v>
      </c>
      <c r="N21" s="78"/>
      <c r="O21" s="80"/>
    </row>
    <row r="22" spans="4:15" ht="17.399999999999999" customHeight="1" x14ac:dyDescent="0.25">
      <c r="D22" s="20" t="s">
        <v>65</v>
      </c>
      <c r="E22" s="32">
        <v>200000</v>
      </c>
      <c r="G22" s="33">
        <v>300000</v>
      </c>
      <c r="I22" s="70" t="s">
        <v>83</v>
      </c>
      <c r="J22" s="71">
        <f>(E22*E24+G22*G24)/(E24+G24)</f>
        <v>245454.54545454544</v>
      </c>
      <c r="N22" s="79"/>
      <c r="O22" s="81"/>
    </row>
    <row r="23" spans="4:15" s="19" customFormat="1" x14ac:dyDescent="0.25">
      <c r="D23" s="20" t="s">
        <v>88</v>
      </c>
      <c r="E23" s="82">
        <f>E22*E16</f>
        <v>6000</v>
      </c>
      <c r="G23" s="82">
        <f>G22*G16</f>
        <v>7200</v>
      </c>
      <c r="I23" s="70"/>
      <c r="J23" s="71"/>
      <c r="N23" s="79"/>
      <c r="O23" s="81"/>
    </row>
    <row r="24" spans="4:15" x14ac:dyDescent="0.25">
      <c r="D24" s="20" t="s">
        <v>66</v>
      </c>
      <c r="E24" s="24">
        <f>E17/E22</f>
        <v>6.6666666666666679</v>
      </c>
      <c r="G24" s="24">
        <f>G17/G22</f>
        <v>5.5555555555555562</v>
      </c>
    </row>
    <row r="26" spans="4:15" x14ac:dyDescent="0.25">
      <c r="D26" s="20" t="s">
        <v>67</v>
      </c>
      <c r="E26" s="29">
        <v>0.5</v>
      </c>
      <c r="G26" s="29">
        <v>0.5</v>
      </c>
      <c r="H26" s="20" t="s">
        <v>68</v>
      </c>
    </row>
    <row r="28" spans="4:15" x14ac:dyDescent="0.25">
      <c r="D28" s="20" t="s">
        <v>69</v>
      </c>
      <c r="E28" s="24">
        <f>E24/E26</f>
        <v>13.333333333333336</v>
      </c>
      <c r="G28" s="24">
        <f>G24/G26</f>
        <v>11.111111111111112</v>
      </c>
      <c r="H28" s="27" t="s">
        <v>70</v>
      </c>
    </row>
    <row r="30" spans="4:15" ht="39.6" x14ac:dyDescent="0.25">
      <c r="D30" s="20" t="s">
        <v>71</v>
      </c>
      <c r="E30" s="29">
        <v>0.5</v>
      </c>
      <c r="G30" s="29">
        <v>0.3</v>
      </c>
      <c r="H30" s="20" t="s">
        <v>72</v>
      </c>
    </row>
    <row r="32" spans="4:15" ht="39.6" x14ac:dyDescent="0.25">
      <c r="D32" s="25" t="s">
        <v>73</v>
      </c>
      <c r="E32" s="28">
        <f>E28/E30</f>
        <v>26.666666666666671</v>
      </c>
      <c r="G32" s="34">
        <f>G28/G30</f>
        <v>37.037037037037045</v>
      </c>
      <c r="H32" s="25" t="s">
        <v>74</v>
      </c>
    </row>
    <row r="35" spans="4:4" ht="17.399999999999999" x14ac:dyDescent="0.3">
      <c r="D35" s="54" t="s">
        <v>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T87"/>
  <sheetViews>
    <sheetView topLeftCell="A62" workbookViewId="0">
      <selection activeCell="D90" sqref="D90"/>
    </sheetView>
  </sheetViews>
  <sheetFormatPr defaultColWidth="14.44140625" defaultRowHeight="12.75" customHeight="1" x14ac:dyDescent="0.25"/>
  <cols>
    <col min="1" max="1" width="18.109375" customWidth="1"/>
    <col min="2" max="6" width="17.33203125" customWidth="1"/>
    <col min="7" max="7" width="3.88671875" customWidth="1"/>
    <col min="8" max="8" width="17.33203125" style="77" customWidth="1"/>
    <col min="9" max="20" width="17.33203125" customWidth="1"/>
  </cols>
  <sheetData>
    <row r="1" spans="1:20" ht="12.75" customHeight="1" x14ac:dyDescent="0.25">
      <c r="A1" s="36"/>
      <c r="B1" s="37"/>
      <c r="C1" s="37"/>
      <c r="D1" s="37"/>
      <c r="E1" s="37"/>
      <c r="F1" s="37"/>
      <c r="G1" s="37"/>
      <c r="H1" s="37"/>
      <c r="I1" s="37"/>
    </row>
    <row r="3" spans="1:20" ht="12.75" customHeight="1" x14ac:dyDescent="0.25">
      <c r="A3" s="1" t="s">
        <v>0</v>
      </c>
      <c r="B3" s="2"/>
      <c r="C3" s="2"/>
      <c r="D3" s="2"/>
      <c r="E3" s="2"/>
      <c r="F3" s="2"/>
    </row>
    <row r="4" spans="1:20" ht="12.7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/>
      <c r="H4" s="8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 x14ac:dyDescent="0.25">
      <c r="A5" s="6" t="s">
        <v>7</v>
      </c>
      <c r="B5" s="92">
        <v>0</v>
      </c>
      <c r="C5" s="92">
        <v>0</v>
      </c>
      <c r="D5" s="92">
        <v>0</v>
      </c>
      <c r="E5" s="92">
        <v>0</v>
      </c>
      <c r="F5" s="92">
        <v>0</v>
      </c>
      <c r="G5" s="7"/>
    </row>
    <row r="6" spans="1:20" ht="12.75" customHeight="1" x14ac:dyDescent="0.25">
      <c r="A6" s="6" t="s">
        <v>8</v>
      </c>
      <c r="B6" s="92">
        <v>0</v>
      </c>
      <c r="C6" s="92">
        <v>0</v>
      </c>
      <c r="D6" s="92">
        <v>0</v>
      </c>
      <c r="E6" s="92">
        <v>0</v>
      </c>
      <c r="F6" s="92">
        <v>0</v>
      </c>
      <c r="G6" s="7"/>
    </row>
    <row r="7" spans="1:20" ht="12.75" customHeight="1" x14ac:dyDescent="0.25">
      <c r="A7" s="6" t="s">
        <v>9</v>
      </c>
      <c r="B7" s="92">
        <v>1</v>
      </c>
      <c r="C7" s="92">
        <v>1</v>
      </c>
      <c r="D7" s="92">
        <v>2</v>
      </c>
      <c r="E7" s="92">
        <v>2</v>
      </c>
      <c r="F7" s="92">
        <v>2</v>
      </c>
      <c r="G7" s="7"/>
    </row>
    <row r="8" spans="1:20" ht="12.75" customHeight="1" x14ac:dyDescent="0.25">
      <c r="A8" s="6" t="s">
        <v>10</v>
      </c>
      <c r="B8" s="92">
        <v>1</v>
      </c>
      <c r="C8" s="92">
        <v>1</v>
      </c>
      <c r="D8" s="92">
        <v>3</v>
      </c>
      <c r="E8" s="92">
        <v>3</v>
      </c>
      <c r="F8" s="92">
        <v>3</v>
      </c>
      <c r="G8" s="7"/>
    </row>
    <row r="9" spans="1:20" ht="12.75" customHeight="1" x14ac:dyDescent="0.25">
      <c r="A9" s="6" t="s">
        <v>11</v>
      </c>
      <c r="B9" s="92">
        <v>2</v>
      </c>
      <c r="C9" s="92">
        <v>3</v>
      </c>
      <c r="D9" s="92">
        <v>2</v>
      </c>
      <c r="E9" s="92">
        <v>4</v>
      </c>
      <c r="F9" s="92">
        <v>4</v>
      </c>
      <c r="G9" s="7"/>
    </row>
    <row r="10" spans="1:20" ht="12.75" customHeight="1" x14ac:dyDescent="0.25">
      <c r="A10" s="6" t="s">
        <v>12</v>
      </c>
      <c r="B10" s="92">
        <v>1</v>
      </c>
      <c r="C10" s="92">
        <v>2</v>
      </c>
      <c r="D10" s="92">
        <v>3</v>
      </c>
      <c r="E10" s="92">
        <v>4</v>
      </c>
      <c r="F10" s="92">
        <v>5</v>
      </c>
      <c r="G10" s="7"/>
    </row>
    <row r="11" spans="1:20" ht="12.75" customHeight="1" x14ac:dyDescent="0.25">
      <c r="A11" s="6" t="s">
        <v>13</v>
      </c>
      <c r="B11" s="92">
        <v>1</v>
      </c>
      <c r="C11" s="92">
        <v>1</v>
      </c>
      <c r="D11" s="92">
        <v>3</v>
      </c>
      <c r="E11" s="92">
        <v>3</v>
      </c>
      <c r="F11" s="92">
        <v>4</v>
      </c>
      <c r="G11" s="7"/>
    </row>
    <row r="12" spans="1:20" ht="12.75" customHeight="1" x14ac:dyDescent="0.25">
      <c r="A12" s="6" t="s">
        <v>14</v>
      </c>
      <c r="B12" s="92">
        <v>2</v>
      </c>
      <c r="C12" s="92">
        <v>1</v>
      </c>
      <c r="D12" s="92">
        <v>2</v>
      </c>
      <c r="E12" s="92">
        <v>1</v>
      </c>
      <c r="F12" s="92">
        <v>2</v>
      </c>
      <c r="G12" s="7"/>
    </row>
    <row r="13" spans="1:20" ht="12.75" customHeight="1" x14ac:dyDescent="0.25">
      <c r="A13" s="6" t="s">
        <v>15</v>
      </c>
      <c r="B13" s="92">
        <v>2</v>
      </c>
      <c r="C13" s="92">
        <v>1</v>
      </c>
      <c r="D13" s="92">
        <v>2</v>
      </c>
      <c r="E13" s="92">
        <v>2</v>
      </c>
      <c r="F13" s="92">
        <v>2</v>
      </c>
      <c r="G13" s="7"/>
    </row>
    <row r="14" spans="1:20" ht="12.75" customHeight="1" x14ac:dyDescent="0.25">
      <c r="A14" s="6" t="s">
        <v>16</v>
      </c>
      <c r="B14" s="92">
        <v>1</v>
      </c>
      <c r="C14" s="92">
        <v>1</v>
      </c>
      <c r="D14" s="92">
        <v>1</v>
      </c>
      <c r="E14" s="92">
        <v>1</v>
      </c>
      <c r="F14" s="92">
        <v>1</v>
      </c>
      <c r="G14" s="7"/>
    </row>
    <row r="15" spans="1:20" ht="12.75" customHeight="1" x14ac:dyDescent="0.25">
      <c r="A15" s="6" t="s">
        <v>17</v>
      </c>
      <c r="B15" s="92">
        <v>2</v>
      </c>
      <c r="C15" s="92">
        <v>1</v>
      </c>
      <c r="D15" s="92">
        <v>1</v>
      </c>
      <c r="E15" s="92">
        <v>1</v>
      </c>
      <c r="F15" s="92">
        <v>1</v>
      </c>
      <c r="G15" s="7"/>
    </row>
    <row r="16" spans="1:20" ht="12.75" customHeight="1" x14ac:dyDescent="0.25">
      <c r="A16" s="6" t="s">
        <v>18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7"/>
    </row>
    <row r="17" spans="1:20" s="25" customFormat="1" ht="12.75" customHeight="1" x14ac:dyDescent="0.25">
      <c r="A17" s="94" t="s">
        <v>95</v>
      </c>
      <c r="B17" s="95">
        <f>SUM(B5:B16)</f>
        <v>13</v>
      </c>
      <c r="C17" s="95">
        <f t="shared" ref="C17:F17" si="0">SUM(C5:C16)</f>
        <v>12</v>
      </c>
      <c r="D17" s="95">
        <f t="shared" si="0"/>
        <v>19</v>
      </c>
      <c r="E17" s="95">
        <f t="shared" si="0"/>
        <v>21</v>
      </c>
      <c r="F17" s="95">
        <f t="shared" si="0"/>
        <v>24</v>
      </c>
      <c r="G17" s="64"/>
      <c r="H17" s="26"/>
    </row>
    <row r="18" spans="1:20" ht="12.75" customHeight="1" x14ac:dyDescent="0.25">
      <c r="A18" s="8"/>
      <c r="B18" s="8"/>
      <c r="C18" s="8"/>
      <c r="D18" s="8"/>
      <c r="E18" s="8"/>
      <c r="F18" s="8"/>
    </row>
    <row r="19" spans="1:20" s="97" customFormat="1" ht="12.75" customHeight="1" x14ac:dyDescent="0.25">
      <c r="A19" s="96" t="s">
        <v>81</v>
      </c>
      <c r="B19" s="58">
        <v>245455</v>
      </c>
      <c r="C19" s="58">
        <f>B19</f>
        <v>245455</v>
      </c>
      <c r="D19" s="58">
        <v>250000</v>
      </c>
      <c r="E19" s="58">
        <f t="shared" ref="D19:F19" si="1">D19</f>
        <v>250000</v>
      </c>
      <c r="F19" s="58">
        <f t="shared" si="1"/>
        <v>250000</v>
      </c>
      <c r="H19" s="85" t="s">
        <v>85</v>
      </c>
    </row>
    <row r="20" spans="1:20" ht="12.75" customHeight="1" x14ac:dyDescent="0.25">
      <c r="A20" s="8"/>
      <c r="B20" s="8"/>
      <c r="C20" s="8"/>
      <c r="D20" s="8"/>
      <c r="E20" s="8"/>
      <c r="F20" s="8"/>
      <c r="G20" s="77"/>
    </row>
    <row r="21" spans="1:20" ht="12.75" customHeight="1" x14ac:dyDescent="0.25">
      <c r="A21" s="9" t="s">
        <v>19</v>
      </c>
      <c r="B21" s="59">
        <v>2.6700000000000002E-2</v>
      </c>
      <c r="C21" s="59">
        <v>0.03</v>
      </c>
      <c r="D21" s="59">
        <v>0.03</v>
      </c>
      <c r="E21" s="59">
        <v>0.03</v>
      </c>
      <c r="F21" s="60">
        <v>0.03</v>
      </c>
      <c r="G21" s="7"/>
    </row>
    <row r="22" spans="1:20" ht="12.75" customHeight="1" x14ac:dyDescent="0.25">
      <c r="A22" s="11" t="s">
        <v>20</v>
      </c>
      <c r="B22" s="12" t="s">
        <v>21</v>
      </c>
      <c r="C22" s="61">
        <v>0.5</v>
      </c>
      <c r="D22" s="12" t="s">
        <v>22</v>
      </c>
      <c r="E22" s="61">
        <v>0.5</v>
      </c>
      <c r="F22" s="13"/>
      <c r="G22" s="7"/>
    </row>
    <row r="23" spans="1:20" ht="12.75" customHeight="1" x14ac:dyDescent="0.25">
      <c r="A23" s="15"/>
      <c r="B23" s="15"/>
      <c r="C23" s="15"/>
      <c r="D23" s="15"/>
      <c r="E23" s="15"/>
      <c r="F23" s="15"/>
    </row>
    <row r="24" spans="1:20" ht="12.75" customHeight="1" x14ac:dyDescent="0.25">
      <c r="A24" s="2"/>
      <c r="B24" s="2"/>
      <c r="C24" s="2"/>
      <c r="D24" s="2"/>
      <c r="E24" s="2"/>
      <c r="F24" s="2"/>
    </row>
    <row r="25" spans="1:20" ht="12.75" customHeight="1" x14ac:dyDescent="0.25">
      <c r="A25" s="65" t="s">
        <v>23</v>
      </c>
      <c r="B25" s="65" t="s">
        <v>2</v>
      </c>
      <c r="C25" s="65" t="s">
        <v>3</v>
      </c>
      <c r="D25" s="65" t="s">
        <v>4</v>
      </c>
      <c r="E25" s="65" t="s">
        <v>5</v>
      </c>
      <c r="F25" s="65" t="s">
        <v>6</v>
      </c>
      <c r="G25" s="4"/>
      <c r="H25" s="8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 customHeight="1" x14ac:dyDescent="0.25">
      <c r="A26" s="66" t="s">
        <v>7</v>
      </c>
      <c r="B26" s="67">
        <f>B5*$B$19*$B$21*$C$22</f>
        <v>0</v>
      </c>
      <c r="C26" s="67">
        <f>C5*$C$19*$B$21*$C$22</f>
        <v>0</v>
      </c>
      <c r="D26" s="67">
        <f>D5*$D$19*$B$21*$C$22</f>
        <v>0</v>
      </c>
      <c r="E26" s="67">
        <f>E5*$E$19*$B$21*$C$22</f>
        <v>0</v>
      </c>
      <c r="F26" s="67">
        <f>F5*$F$19*$B$21*$C$22</f>
        <v>0</v>
      </c>
      <c r="G26" s="7"/>
    </row>
    <row r="27" spans="1:20" ht="12.75" customHeight="1" x14ac:dyDescent="0.25">
      <c r="A27" s="66" t="s">
        <v>8</v>
      </c>
      <c r="B27" s="67">
        <f>B6*$B$19*$B$21*$C$22</f>
        <v>0</v>
      </c>
      <c r="C27" s="67">
        <f>C6*$C$19*$B$21*$C$22</f>
        <v>0</v>
      </c>
      <c r="D27" s="67">
        <f>D6*$D$19*$B$21*$C$22</f>
        <v>0</v>
      </c>
      <c r="E27" s="67">
        <f>E6*$E$19*$B$21*$C$22</f>
        <v>0</v>
      </c>
      <c r="F27" s="67">
        <f>F6*$F$19*$B$21*$C$22</f>
        <v>0</v>
      </c>
      <c r="G27" s="7"/>
    </row>
    <row r="28" spans="1:20" ht="12.75" customHeight="1" x14ac:dyDescent="0.25">
      <c r="A28" s="66" t="s">
        <v>9</v>
      </c>
      <c r="B28" s="67">
        <f>B7*$B$19*$B$21*$C$22</f>
        <v>3276.8242500000001</v>
      </c>
      <c r="C28" s="67">
        <f>C7*$C$19*$B$21*$C$22</f>
        <v>3276.8242500000001</v>
      </c>
      <c r="D28" s="67">
        <f>D7*$D$19*$B$21*$C$22</f>
        <v>6675</v>
      </c>
      <c r="E28" s="67">
        <f>E7*$E$19*$B$21*$C$22</f>
        <v>6675</v>
      </c>
      <c r="F28" s="67">
        <f>F7*$F$19*$B$21*$C$22</f>
        <v>6675</v>
      </c>
      <c r="G28" s="7"/>
    </row>
    <row r="29" spans="1:20" ht="12.75" customHeight="1" x14ac:dyDescent="0.25">
      <c r="A29" s="66" t="s">
        <v>10</v>
      </c>
      <c r="B29" s="67">
        <f>B8*$B$19*$B$21*$C$22</f>
        <v>3276.8242500000001</v>
      </c>
      <c r="C29" s="67">
        <f>C8*$C$19*$B$21*$C$22</f>
        <v>3276.8242500000001</v>
      </c>
      <c r="D29" s="67">
        <f>D8*$D$19*$B$21*$C$22</f>
        <v>10012.5</v>
      </c>
      <c r="E29" s="67">
        <f>E8*$E$19*$B$21*$C$22</f>
        <v>10012.5</v>
      </c>
      <c r="F29" s="67">
        <f>F8*$F$19*$B$21*$C$22</f>
        <v>10012.5</v>
      </c>
      <c r="G29" s="7"/>
    </row>
    <row r="30" spans="1:20" ht="12.75" customHeight="1" x14ac:dyDescent="0.25">
      <c r="A30" s="66" t="s">
        <v>11</v>
      </c>
      <c r="B30" s="67">
        <f>B9*$B$19*$B$21*$C$22</f>
        <v>6553.6485000000002</v>
      </c>
      <c r="C30" s="67">
        <f>C9*$C$19*$B$21*$C$22</f>
        <v>9830.4727500000008</v>
      </c>
      <c r="D30" s="67">
        <f>D9*$D$19*$B$21*$C$22</f>
        <v>6675</v>
      </c>
      <c r="E30" s="67">
        <f>E9*$E$19*$B$21*$C$22</f>
        <v>13350</v>
      </c>
      <c r="F30" s="67">
        <f>F9*$F$19*$B$21*$C$22</f>
        <v>13350</v>
      </c>
      <c r="G30" s="7"/>
    </row>
    <row r="31" spans="1:20" ht="12.75" customHeight="1" x14ac:dyDescent="0.25">
      <c r="A31" s="66" t="s">
        <v>12</v>
      </c>
      <c r="B31" s="67">
        <f>B10*$B$19*$B$21*$C$22</f>
        <v>3276.8242500000001</v>
      </c>
      <c r="C31" s="67">
        <f>C10*$C$19*$B$21*$C$22</f>
        <v>6553.6485000000002</v>
      </c>
      <c r="D31" s="67">
        <f>D10*$D$19*$B$21*$C$22</f>
        <v>10012.5</v>
      </c>
      <c r="E31" s="67">
        <f>E10*$E$19*$B$21*$C$22</f>
        <v>13350</v>
      </c>
      <c r="F31" s="67">
        <f>F10*$F$19*$B$21*$C$22</f>
        <v>16687.5</v>
      </c>
      <c r="G31" s="7"/>
    </row>
    <row r="32" spans="1:20" ht="12.75" customHeight="1" x14ac:dyDescent="0.25">
      <c r="A32" s="66" t="s">
        <v>13</v>
      </c>
      <c r="B32" s="67">
        <f>B11*$B$19*$B$21*$C$22</f>
        <v>3276.8242500000001</v>
      </c>
      <c r="C32" s="67">
        <f>C11*$C$19*$B$21*$C$22</f>
        <v>3276.8242500000001</v>
      </c>
      <c r="D32" s="67">
        <f>D11*$D$19*$B$21*$C$22</f>
        <v>10012.5</v>
      </c>
      <c r="E32" s="67">
        <f>E11*$E$19*$B$21*$C$22</f>
        <v>10012.5</v>
      </c>
      <c r="F32" s="67">
        <f>F11*$F$19*$B$21*$C$22</f>
        <v>13350</v>
      </c>
      <c r="G32" s="7"/>
    </row>
    <row r="33" spans="1:20" ht="12.75" customHeight="1" x14ac:dyDescent="0.25">
      <c r="A33" s="66" t="s">
        <v>14</v>
      </c>
      <c r="B33" s="67">
        <f>B12*$B$19*$B$21*$C$22</f>
        <v>6553.6485000000002</v>
      </c>
      <c r="C33" s="67">
        <f>C12*$C$19*$B$21*$C$22</f>
        <v>3276.8242500000001</v>
      </c>
      <c r="D33" s="67">
        <f>D12*$D$19*$B$21*$C$22</f>
        <v>6675</v>
      </c>
      <c r="E33" s="67">
        <f>E12*$E$19*$B$21*$C$22</f>
        <v>3337.5</v>
      </c>
      <c r="F33" s="67">
        <f>F12*$F$19*$B$21*$C$22</f>
        <v>6675</v>
      </c>
      <c r="G33" s="7"/>
    </row>
    <row r="34" spans="1:20" ht="13.2" x14ac:dyDescent="0.25">
      <c r="A34" s="66" t="s">
        <v>15</v>
      </c>
      <c r="B34" s="67">
        <f>B13*$B$19*$B$21*$C$22</f>
        <v>6553.6485000000002</v>
      </c>
      <c r="C34" s="67">
        <f>C13*$C$19*$B$21*$C$22</f>
        <v>3276.8242500000001</v>
      </c>
      <c r="D34" s="67">
        <f>D13*$D$19*$B$21*$C$22</f>
        <v>6675</v>
      </c>
      <c r="E34" s="67">
        <f>E13*$E$19*$B$21*$C$22</f>
        <v>6675</v>
      </c>
      <c r="F34" s="67">
        <f>F13*$F$19*$B$21*$C$22</f>
        <v>6675</v>
      </c>
      <c r="G34" s="7"/>
    </row>
    <row r="35" spans="1:20" ht="13.2" x14ac:dyDescent="0.25">
      <c r="A35" s="66" t="s">
        <v>16</v>
      </c>
      <c r="B35" s="67">
        <f>B14*$B$19*$B$21*$C$22</f>
        <v>3276.8242500000001</v>
      </c>
      <c r="C35" s="67">
        <f>C14*$C$19*$B$21*$C$22</f>
        <v>3276.8242500000001</v>
      </c>
      <c r="D35" s="67">
        <f>D14*$D$19*$B$21*$C$22</f>
        <v>3337.5</v>
      </c>
      <c r="E35" s="67">
        <f>E14*$E$19*$B$21*$C$22</f>
        <v>3337.5</v>
      </c>
      <c r="F35" s="67">
        <f>F14*$F$19*$B$21*$C$22</f>
        <v>3337.5</v>
      </c>
      <c r="G35" s="7"/>
    </row>
    <row r="36" spans="1:20" ht="13.2" x14ac:dyDescent="0.25">
      <c r="A36" s="66" t="s">
        <v>17</v>
      </c>
      <c r="B36" s="67">
        <f>B15*$B$19*$B$21*$C$22</f>
        <v>6553.6485000000002</v>
      </c>
      <c r="C36" s="67">
        <f>C15*$C$19*$B$21*$C$22</f>
        <v>3276.8242500000001</v>
      </c>
      <c r="D36" s="67">
        <f>D15*$D$19*$B$21*$C$22</f>
        <v>3337.5</v>
      </c>
      <c r="E36" s="67">
        <f>E15*$E$19*$B$21*$C$22</f>
        <v>3337.5</v>
      </c>
      <c r="F36" s="67">
        <f>F15*$F$19*$B$21*$C$22</f>
        <v>3337.5</v>
      </c>
      <c r="G36" s="7"/>
    </row>
    <row r="37" spans="1:20" ht="13.2" x14ac:dyDescent="0.25">
      <c r="A37" s="66" t="s">
        <v>18</v>
      </c>
      <c r="B37" s="67">
        <f>B16*$B$19*$B$21*$C$22</f>
        <v>0</v>
      </c>
      <c r="C37" s="67">
        <f>C16*$C$19*$B$21*$C$22</f>
        <v>0</v>
      </c>
      <c r="D37" s="67">
        <f>D16*$D$19*$B$21*$C$22</f>
        <v>0</v>
      </c>
      <c r="E37" s="67">
        <f>E16*$E$19*$B$21*$C$22</f>
        <v>0</v>
      </c>
      <c r="F37" s="67">
        <f>F16*$F$19*$B$21*$C$22</f>
        <v>0</v>
      </c>
      <c r="G37" s="7"/>
    </row>
    <row r="38" spans="1:20" s="25" customFormat="1" ht="13.2" x14ac:dyDescent="0.25">
      <c r="A38" s="94" t="s">
        <v>96</v>
      </c>
      <c r="B38" s="98">
        <f>SUM(B26:B37)</f>
        <v>42598.715250000001</v>
      </c>
      <c r="C38" s="98">
        <f t="shared" ref="C38:F38" si="2">SUM(C26:C37)</f>
        <v>39321.890999999996</v>
      </c>
      <c r="D38" s="98">
        <f t="shared" si="2"/>
        <v>63412.5</v>
      </c>
      <c r="E38" s="98">
        <f t="shared" si="2"/>
        <v>70087.5</v>
      </c>
      <c r="F38" s="98">
        <f t="shared" si="2"/>
        <v>80100</v>
      </c>
      <c r="G38" s="64"/>
      <c r="H38" s="26"/>
    </row>
    <row r="39" spans="1:20" ht="13.2" x14ac:dyDescent="0.25">
      <c r="A39" s="8"/>
      <c r="B39" s="8"/>
      <c r="C39" s="15"/>
      <c r="D39" s="15"/>
      <c r="E39" s="15"/>
      <c r="F39" s="15"/>
    </row>
    <row r="40" spans="1:20" ht="26.4" x14ac:dyDescent="0.25">
      <c r="A40" s="62" t="s">
        <v>24</v>
      </c>
      <c r="B40" s="57">
        <v>0.02</v>
      </c>
      <c r="C40" s="56" t="s">
        <v>80</v>
      </c>
    </row>
    <row r="41" spans="1:20" ht="13.2" x14ac:dyDescent="0.25">
      <c r="A41" s="8"/>
      <c r="B41" s="8"/>
      <c r="C41" s="2"/>
      <c r="D41" s="2"/>
      <c r="E41" s="2"/>
      <c r="F41" s="2"/>
    </row>
    <row r="42" spans="1:20" ht="13.2" x14ac:dyDescent="0.25">
      <c r="A42" s="3" t="s">
        <v>25</v>
      </c>
      <c r="B42" s="3" t="s">
        <v>2</v>
      </c>
      <c r="C42" s="3" t="s">
        <v>3</v>
      </c>
      <c r="D42" s="3" t="s">
        <v>4</v>
      </c>
      <c r="E42" s="3" t="s">
        <v>5</v>
      </c>
      <c r="F42" s="3" t="s">
        <v>6</v>
      </c>
      <c r="G42" s="4"/>
      <c r="H42" s="8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3.2" x14ac:dyDescent="0.25">
      <c r="A43" s="6" t="s">
        <v>26</v>
      </c>
      <c r="B43" s="63">
        <v>0</v>
      </c>
      <c r="C43" s="16">
        <f>B43*$B$40+B43</f>
        <v>0</v>
      </c>
      <c r="D43" s="17">
        <f>C43*$B$40+C43</f>
        <v>0</v>
      </c>
      <c r="E43" s="17">
        <f>D43*$B$40+D43</f>
        <v>0</v>
      </c>
      <c r="F43" s="17">
        <f>E43*$B$40+E43</f>
        <v>0</v>
      </c>
      <c r="G43" s="7"/>
    </row>
    <row r="44" spans="1:20" ht="13.2" x14ac:dyDescent="0.25">
      <c r="A44" s="6" t="s">
        <v>27</v>
      </c>
      <c r="B44" s="63">
        <v>0</v>
      </c>
      <c r="C44" s="17">
        <f t="shared" ref="C44:F69" si="3">B44*$B$40+B44</f>
        <v>0</v>
      </c>
      <c r="D44" s="17">
        <f t="shared" si="3"/>
        <v>0</v>
      </c>
      <c r="E44" s="17">
        <f t="shared" si="3"/>
        <v>0</v>
      </c>
      <c r="F44" s="17">
        <f t="shared" si="3"/>
        <v>0</v>
      </c>
      <c r="H44" s="87" t="s">
        <v>91</v>
      </c>
    </row>
    <row r="45" spans="1:20" ht="13.2" x14ac:dyDescent="0.25">
      <c r="A45" s="6" t="s">
        <v>28</v>
      </c>
      <c r="B45" s="63">
        <v>0</v>
      </c>
      <c r="C45" s="17">
        <f t="shared" si="3"/>
        <v>0</v>
      </c>
      <c r="D45" s="17">
        <f t="shared" si="3"/>
        <v>0</v>
      </c>
      <c r="E45" s="17">
        <f t="shared" si="3"/>
        <v>0</v>
      </c>
      <c r="F45" s="17">
        <f t="shared" si="3"/>
        <v>0</v>
      </c>
      <c r="G45" s="7"/>
      <c r="H45" s="89" t="s">
        <v>92</v>
      </c>
    </row>
    <row r="46" spans="1:20" ht="13.2" x14ac:dyDescent="0.25">
      <c r="A46" s="6" t="s">
        <v>29</v>
      </c>
      <c r="B46" s="63">
        <v>0</v>
      </c>
      <c r="C46" s="17">
        <f t="shared" si="3"/>
        <v>0</v>
      </c>
      <c r="D46" s="17">
        <f t="shared" si="3"/>
        <v>0</v>
      </c>
      <c r="E46" s="17">
        <f t="shared" si="3"/>
        <v>0</v>
      </c>
      <c r="F46" s="17">
        <f t="shared" si="3"/>
        <v>0</v>
      </c>
      <c r="G46" s="7"/>
    </row>
    <row r="47" spans="1:20" ht="13.2" x14ac:dyDescent="0.25">
      <c r="A47" s="6" t="s">
        <v>30</v>
      </c>
      <c r="B47" s="63">
        <v>0</v>
      </c>
      <c r="C47" s="17">
        <f t="shared" si="3"/>
        <v>0</v>
      </c>
      <c r="D47" s="17">
        <f t="shared" si="3"/>
        <v>0</v>
      </c>
      <c r="E47" s="17">
        <f t="shared" si="3"/>
        <v>0</v>
      </c>
      <c r="F47" s="17">
        <f t="shared" si="3"/>
        <v>0</v>
      </c>
      <c r="G47" s="7"/>
    </row>
    <row r="48" spans="1:20" ht="13.2" x14ac:dyDescent="0.25">
      <c r="A48" s="6" t="s">
        <v>31</v>
      </c>
      <c r="B48" s="63">
        <v>0</v>
      </c>
      <c r="C48" s="17">
        <f t="shared" si="3"/>
        <v>0</v>
      </c>
      <c r="D48" s="17">
        <f t="shared" si="3"/>
        <v>0</v>
      </c>
      <c r="E48" s="17">
        <f t="shared" si="3"/>
        <v>0</v>
      </c>
      <c r="F48" s="17">
        <f t="shared" si="3"/>
        <v>0</v>
      </c>
      <c r="G48" s="7"/>
    </row>
    <row r="49" spans="1:7" ht="13.2" x14ac:dyDescent="0.25">
      <c r="A49" s="6" t="s">
        <v>32</v>
      </c>
      <c r="B49" s="63">
        <v>0</v>
      </c>
      <c r="C49" s="17">
        <f t="shared" si="3"/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7"/>
    </row>
    <row r="50" spans="1:7" ht="13.2" x14ac:dyDescent="0.25">
      <c r="A50" s="6" t="s">
        <v>33</v>
      </c>
      <c r="B50" s="63">
        <v>1200</v>
      </c>
      <c r="C50" s="17">
        <f t="shared" si="3"/>
        <v>1224</v>
      </c>
      <c r="D50" s="17">
        <f t="shared" si="3"/>
        <v>1248.48</v>
      </c>
      <c r="E50" s="17">
        <f t="shared" si="3"/>
        <v>1273.4495999999999</v>
      </c>
      <c r="F50" s="17">
        <f t="shared" si="3"/>
        <v>1298.918592</v>
      </c>
      <c r="G50" s="7"/>
    </row>
    <row r="51" spans="1:7" ht="13.2" x14ac:dyDescent="0.25">
      <c r="A51" s="6" t="s">
        <v>34</v>
      </c>
      <c r="B51" s="63">
        <v>0</v>
      </c>
      <c r="C51" s="17">
        <f t="shared" si="3"/>
        <v>0</v>
      </c>
      <c r="D51" s="17">
        <f t="shared" si="3"/>
        <v>0</v>
      </c>
      <c r="E51" s="17">
        <f t="shared" si="3"/>
        <v>0</v>
      </c>
      <c r="F51" s="17">
        <f t="shared" si="3"/>
        <v>0</v>
      </c>
      <c r="G51" s="7"/>
    </row>
    <row r="52" spans="1:7" ht="13.2" x14ac:dyDescent="0.25">
      <c r="A52" s="6" t="s">
        <v>35</v>
      </c>
      <c r="B52" s="63">
        <v>200</v>
      </c>
      <c r="C52" s="17">
        <f t="shared" si="3"/>
        <v>204</v>
      </c>
      <c r="D52" s="17">
        <f t="shared" ref="D52:F52" si="4">C52*$B$40+C52</f>
        <v>208.08</v>
      </c>
      <c r="E52" s="17">
        <f t="shared" si="4"/>
        <v>212.24160000000001</v>
      </c>
      <c r="F52" s="17">
        <f t="shared" si="4"/>
        <v>216.48643200000001</v>
      </c>
      <c r="G52" s="7"/>
    </row>
    <row r="53" spans="1:7" ht="13.2" x14ac:dyDescent="0.25">
      <c r="A53" s="6" t="s">
        <v>36</v>
      </c>
      <c r="B53" s="63">
        <v>200</v>
      </c>
      <c r="C53" s="17">
        <f t="shared" si="3"/>
        <v>204</v>
      </c>
      <c r="D53" s="17">
        <f t="shared" ref="D53:F53" si="5">C53*$B$40+C53</f>
        <v>208.08</v>
      </c>
      <c r="E53" s="17">
        <f t="shared" si="5"/>
        <v>212.24160000000001</v>
      </c>
      <c r="F53" s="17">
        <f t="shared" si="5"/>
        <v>216.48643200000001</v>
      </c>
      <c r="G53" s="7"/>
    </row>
    <row r="54" spans="1:7" ht="13.2" x14ac:dyDescent="0.25">
      <c r="A54" s="6" t="s">
        <v>37</v>
      </c>
      <c r="B54" s="63">
        <v>500</v>
      </c>
      <c r="C54" s="17">
        <f t="shared" si="3"/>
        <v>510</v>
      </c>
      <c r="D54" s="17">
        <f t="shared" ref="D54:F54" si="6">C54*$B$40+C54</f>
        <v>520.20000000000005</v>
      </c>
      <c r="E54" s="17">
        <f t="shared" si="6"/>
        <v>530.60400000000004</v>
      </c>
      <c r="F54" s="17">
        <f t="shared" si="6"/>
        <v>541.21608000000003</v>
      </c>
      <c r="G54" s="7"/>
    </row>
    <row r="55" spans="1:7" ht="13.2" x14ac:dyDescent="0.25">
      <c r="A55" s="6" t="s">
        <v>38</v>
      </c>
      <c r="B55" s="63">
        <v>600</v>
      </c>
      <c r="C55" s="17">
        <f t="shared" si="3"/>
        <v>612</v>
      </c>
      <c r="D55" s="17">
        <f t="shared" ref="D55:F55" si="7">C55*$B$40+C55</f>
        <v>624.24</v>
      </c>
      <c r="E55" s="17">
        <f t="shared" si="7"/>
        <v>636.72479999999996</v>
      </c>
      <c r="F55" s="17">
        <f t="shared" si="7"/>
        <v>649.45929599999999</v>
      </c>
      <c r="G55" s="7"/>
    </row>
    <row r="56" spans="1:7" ht="13.2" x14ac:dyDescent="0.25">
      <c r="A56" s="6" t="s">
        <v>39</v>
      </c>
      <c r="B56" s="63">
        <v>0</v>
      </c>
      <c r="C56" s="17">
        <f t="shared" si="3"/>
        <v>0</v>
      </c>
      <c r="D56" s="17">
        <f t="shared" ref="D56:F56" si="8">C56*$B$40+C56</f>
        <v>0</v>
      </c>
      <c r="E56" s="17">
        <f t="shared" si="8"/>
        <v>0</v>
      </c>
      <c r="F56" s="17">
        <f t="shared" si="8"/>
        <v>0</v>
      </c>
      <c r="G56" s="7"/>
    </row>
    <row r="57" spans="1:7" ht="13.2" x14ac:dyDescent="0.25">
      <c r="A57" s="6" t="s">
        <v>40</v>
      </c>
      <c r="B57" s="63">
        <v>500</v>
      </c>
      <c r="C57" s="17">
        <f t="shared" si="3"/>
        <v>510</v>
      </c>
      <c r="D57" s="17">
        <f t="shared" ref="D57:F57" si="9">C57*$B$40+C57</f>
        <v>520.20000000000005</v>
      </c>
      <c r="E57" s="17">
        <f t="shared" si="9"/>
        <v>530.60400000000004</v>
      </c>
      <c r="F57" s="17">
        <f t="shared" si="9"/>
        <v>541.21608000000003</v>
      </c>
      <c r="G57" s="7"/>
    </row>
    <row r="58" spans="1:7" ht="26.4" x14ac:dyDescent="0.25">
      <c r="A58" s="6" t="s">
        <v>41</v>
      </c>
      <c r="B58" s="63">
        <v>500</v>
      </c>
      <c r="C58" s="17">
        <f t="shared" si="3"/>
        <v>510</v>
      </c>
      <c r="D58" s="17">
        <f t="shared" ref="D58:F59" si="10">C58*$B$40+C58</f>
        <v>520.20000000000005</v>
      </c>
      <c r="E58" s="17">
        <f t="shared" si="10"/>
        <v>530.60400000000004</v>
      </c>
      <c r="F58" s="17">
        <f t="shared" si="10"/>
        <v>541.21608000000003</v>
      </c>
      <c r="G58" s="7"/>
    </row>
    <row r="59" spans="1:7" ht="13.2" x14ac:dyDescent="0.25">
      <c r="A59" s="6" t="s">
        <v>42</v>
      </c>
      <c r="B59" s="63">
        <v>0</v>
      </c>
      <c r="C59" s="17">
        <f t="shared" si="3"/>
        <v>0</v>
      </c>
      <c r="D59" s="17">
        <f t="shared" si="10"/>
        <v>0</v>
      </c>
      <c r="E59" s="17">
        <f t="shared" si="10"/>
        <v>0</v>
      </c>
      <c r="F59" s="17">
        <f t="shared" si="10"/>
        <v>0</v>
      </c>
      <c r="G59" s="7"/>
    </row>
    <row r="60" spans="1:7" ht="13.2" x14ac:dyDescent="0.25">
      <c r="A60" s="6" t="s">
        <v>43</v>
      </c>
      <c r="B60" s="63">
        <v>500</v>
      </c>
      <c r="C60" s="17">
        <f t="shared" si="3"/>
        <v>510</v>
      </c>
      <c r="D60" s="17">
        <f t="shared" ref="D60:F60" si="11">C60*$B$40+C60</f>
        <v>520.20000000000005</v>
      </c>
      <c r="E60" s="17">
        <f t="shared" si="11"/>
        <v>530.60400000000004</v>
      </c>
      <c r="F60" s="17">
        <f t="shared" si="11"/>
        <v>541.21608000000003</v>
      </c>
      <c r="G60" s="7"/>
    </row>
    <row r="61" spans="1:7" ht="13.2" x14ac:dyDescent="0.25">
      <c r="A61" s="6" t="s">
        <v>44</v>
      </c>
      <c r="B61" s="63">
        <v>0</v>
      </c>
      <c r="C61" s="17">
        <f t="shared" si="3"/>
        <v>0</v>
      </c>
      <c r="D61" s="17">
        <f t="shared" ref="D61:F61" si="12">C61*$B$40+C61</f>
        <v>0</v>
      </c>
      <c r="E61" s="17">
        <f t="shared" si="12"/>
        <v>0</v>
      </c>
      <c r="F61" s="17">
        <f t="shared" si="12"/>
        <v>0</v>
      </c>
      <c r="G61" s="7"/>
    </row>
    <row r="62" spans="1:7" ht="26.4" x14ac:dyDescent="0.25">
      <c r="A62" s="6" t="s">
        <v>45</v>
      </c>
      <c r="B62" s="63">
        <v>500</v>
      </c>
      <c r="C62" s="17">
        <f t="shared" si="3"/>
        <v>510</v>
      </c>
      <c r="D62" s="17">
        <f t="shared" ref="D62:F62" si="13">C62*$B$40+C62</f>
        <v>520.20000000000005</v>
      </c>
      <c r="E62" s="17">
        <f t="shared" si="13"/>
        <v>530.60400000000004</v>
      </c>
      <c r="F62" s="17">
        <f t="shared" si="13"/>
        <v>541.21608000000003</v>
      </c>
      <c r="G62" s="7"/>
    </row>
    <row r="63" spans="1:7" ht="13.2" x14ac:dyDescent="0.25">
      <c r="A63" s="6" t="s">
        <v>46</v>
      </c>
      <c r="B63" s="63">
        <v>1200</v>
      </c>
      <c r="C63" s="17">
        <f t="shared" si="3"/>
        <v>1224</v>
      </c>
      <c r="D63" s="17">
        <f t="shared" ref="D63:F63" si="14">C63*$B$40+C63</f>
        <v>1248.48</v>
      </c>
      <c r="E63" s="17">
        <f t="shared" si="14"/>
        <v>1273.4495999999999</v>
      </c>
      <c r="F63" s="17">
        <f t="shared" si="14"/>
        <v>1298.918592</v>
      </c>
      <c r="G63" s="7"/>
    </row>
    <row r="64" spans="1:7" ht="13.2" x14ac:dyDescent="0.25">
      <c r="A64" s="6" t="s">
        <v>47</v>
      </c>
      <c r="B64" s="63">
        <v>400</v>
      </c>
      <c r="C64" s="17">
        <f t="shared" si="3"/>
        <v>408</v>
      </c>
      <c r="D64" s="17">
        <f t="shared" ref="D64:F64" si="15">C64*$B$40+C64</f>
        <v>416.16</v>
      </c>
      <c r="E64" s="17">
        <f t="shared" si="15"/>
        <v>424.48320000000001</v>
      </c>
      <c r="F64" s="17">
        <f t="shared" si="15"/>
        <v>432.97286400000002</v>
      </c>
      <c r="G64" s="7"/>
    </row>
    <row r="65" spans="1:9" ht="13.2" x14ac:dyDescent="0.25">
      <c r="A65" s="6" t="s">
        <v>48</v>
      </c>
      <c r="B65" s="63">
        <v>300</v>
      </c>
      <c r="C65" s="17">
        <f t="shared" si="3"/>
        <v>306</v>
      </c>
      <c r="D65" s="17">
        <f t="shared" ref="D65:F65" si="16">C65*$B$40+C65</f>
        <v>312.12</v>
      </c>
      <c r="E65" s="17">
        <f t="shared" si="16"/>
        <v>318.36239999999998</v>
      </c>
      <c r="F65" s="17">
        <f t="shared" si="16"/>
        <v>324.729648</v>
      </c>
      <c r="G65" s="7"/>
    </row>
    <row r="66" spans="1:9" ht="13.2" x14ac:dyDescent="0.25">
      <c r="A66" s="6" t="s">
        <v>49</v>
      </c>
      <c r="B66" s="63">
        <v>0</v>
      </c>
      <c r="C66" s="17">
        <f>B66*$B$40+B66</f>
        <v>0</v>
      </c>
      <c r="D66" s="17">
        <f t="shared" ref="D66:F67" si="17">C66*$B$40+C66</f>
        <v>0</v>
      </c>
      <c r="E66" s="17">
        <f t="shared" si="17"/>
        <v>0</v>
      </c>
      <c r="F66" s="17">
        <f t="shared" si="17"/>
        <v>0</v>
      </c>
      <c r="G66" s="7"/>
    </row>
    <row r="67" spans="1:9" ht="26.4" x14ac:dyDescent="0.25">
      <c r="A67" s="6" t="s">
        <v>50</v>
      </c>
      <c r="B67" s="63">
        <v>200</v>
      </c>
      <c r="C67" s="17">
        <f t="shared" si="3"/>
        <v>204</v>
      </c>
      <c r="D67" s="17">
        <f t="shared" si="17"/>
        <v>208.08</v>
      </c>
      <c r="E67" s="17">
        <f t="shared" si="17"/>
        <v>212.24160000000001</v>
      </c>
      <c r="F67" s="17">
        <f t="shared" si="17"/>
        <v>216.48643200000001</v>
      </c>
      <c r="G67" s="7"/>
    </row>
    <row r="68" spans="1:9" ht="13.2" x14ac:dyDescent="0.25">
      <c r="A68" s="6" t="s">
        <v>51</v>
      </c>
      <c r="B68" s="63">
        <v>500</v>
      </c>
      <c r="C68" s="17">
        <f t="shared" si="3"/>
        <v>510</v>
      </c>
      <c r="D68" s="17">
        <f t="shared" ref="D68:F68" si="18">C68*$B$40+C68</f>
        <v>520.20000000000005</v>
      </c>
      <c r="E68" s="17">
        <f t="shared" si="18"/>
        <v>530.60400000000004</v>
      </c>
      <c r="F68" s="17">
        <f t="shared" si="18"/>
        <v>541.21608000000003</v>
      </c>
      <c r="G68" s="7"/>
    </row>
    <row r="69" spans="1:9" s="25" customFormat="1" ht="13.2" x14ac:dyDescent="0.25">
      <c r="A69" s="99" t="s">
        <v>82</v>
      </c>
      <c r="B69" s="100">
        <v>7300</v>
      </c>
      <c r="C69" s="100">
        <f t="shared" si="3"/>
        <v>7446</v>
      </c>
      <c r="D69" s="100">
        <f t="shared" si="3"/>
        <v>7594.92</v>
      </c>
      <c r="E69" s="100">
        <f t="shared" si="3"/>
        <v>7746.8184000000001</v>
      </c>
      <c r="F69" s="100">
        <f t="shared" si="3"/>
        <v>7901.7547679999998</v>
      </c>
      <c r="G69" s="64"/>
      <c r="H69" s="26"/>
    </row>
    <row r="70" spans="1:9" ht="13.2" x14ac:dyDescent="0.25">
      <c r="A70" s="8"/>
      <c r="B70" s="8"/>
      <c r="C70" s="8"/>
      <c r="D70" s="8"/>
      <c r="E70" s="8"/>
      <c r="F70" s="8"/>
    </row>
    <row r="71" spans="1:9" s="46" customFormat="1" ht="15.6" x14ac:dyDescent="0.3">
      <c r="A71" s="68" t="s">
        <v>52</v>
      </c>
      <c r="B71" s="69">
        <f>B38-SUM(B43:B69)</f>
        <v>27998.715250000001</v>
      </c>
      <c r="C71" s="69">
        <f t="shared" ref="C71:F71" si="19">C38-SUM(C43:C69)</f>
        <v>24429.890999999996</v>
      </c>
      <c r="D71" s="69">
        <f t="shared" si="19"/>
        <v>48222.66</v>
      </c>
      <c r="E71" s="69">
        <f t="shared" si="19"/>
        <v>54593.8632</v>
      </c>
      <c r="F71" s="69">
        <f t="shared" si="19"/>
        <v>64296.490464000002</v>
      </c>
      <c r="H71" s="49"/>
    </row>
    <row r="72" spans="1:9" ht="13.2" x14ac:dyDescent="0.25">
      <c r="A72" s="8"/>
      <c r="B72" s="8"/>
      <c r="C72" s="8"/>
      <c r="D72" s="8"/>
      <c r="E72" s="8"/>
      <c r="F72" s="8"/>
      <c r="G72" s="2"/>
    </row>
    <row r="73" spans="1:9" ht="26.4" x14ac:dyDescent="0.25">
      <c r="A73" s="9" t="s">
        <v>53</v>
      </c>
      <c r="B73" s="93">
        <f>B71*$H$73</f>
        <v>3471.8406910000003</v>
      </c>
      <c r="C73" s="93">
        <f>C71*$H$73</f>
        <v>3029.3064839999993</v>
      </c>
      <c r="D73" s="93">
        <f>D71*$H$73</f>
        <v>5979.6098400000001</v>
      </c>
      <c r="E73" s="93">
        <f>E71*$H$73</f>
        <v>6769.6390368000002</v>
      </c>
      <c r="F73" s="93">
        <f>F71*$H$73</f>
        <v>7972.764817536</v>
      </c>
      <c r="H73" s="10">
        <v>0.124</v>
      </c>
    </row>
    <row r="74" spans="1:9" ht="13.2" x14ac:dyDescent="0.25">
      <c r="A74" s="11" t="s">
        <v>54</v>
      </c>
      <c r="B74" s="93">
        <f>B71*$H$74</f>
        <v>811.96274225000002</v>
      </c>
      <c r="C74" s="93">
        <f>C71*$H$74</f>
        <v>708.46683899999994</v>
      </c>
      <c r="D74" s="93">
        <f>D71*$H$74</f>
        <v>1398.4571400000002</v>
      </c>
      <c r="E74" s="93">
        <f>E71*$H$74</f>
        <v>1583.2220328000001</v>
      </c>
      <c r="F74" s="93">
        <f>F71*$H$74</f>
        <v>1864.5982234560001</v>
      </c>
      <c r="H74" s="18">
        <v>2.9000000000000001E-2</v>
      </c>
    </row>
    <row r="75" spans="1:9" ht="13.2" x14ac:dyDescent="0.25">
      <c r="A75" s="11" t="s">
        <v>55</v>
      </c>
      <c r="B75" s="93">
        <f>B71*$H$75</f>
        <v>1959.9100675000002</v>
      </c>
      <c r="C75" s="93">
        <f>C71*$H$75</f>
        <v>1710.0923699999998</v>
      </c>
      <c r="D75" s="93">
        <f t="shared" ref="C75:F75" si="20">D71*$H$75</f>
        <v>3375.5862000000006</v>
      </c>
      <c r="E75" s="93">
        <f t="shared" si="20"/>
        <v>3821.5704240000005</v>
      </c>
      <c r="F75" s="93">
        <f t="shared" si="20"/>
        <v>4500.7543324800008</v>
      </c>
      <c r="H75" s="90">
        <v>7.0000000000000007E-2</v>
      </c>
      <c r="I75" s="91" t="s">
        <v>93</v>
      </c>
    </row>
    <row r="76" spans="1:9" ht="13.2" x14ac:dyDescent="0.25">
      <c r="A76" s="14" t="s">
        <v>56</v>
      </c>
      <c r="B76" s="93">
        <f>B71*$H$76</f>
        <v>2799.8715250000005</v>
      </c>
      <c r="C76" s="93">
        <f t="shared" ref="C76:F76" si="21">C71*$H$76</f>
        <v>2442.9890999999998</v>
      </c>
      <c r="D76" s="93">
        <f t="shared" si="21"/>
        <v>4822.2660000000005</v>
      </c>
      <c r="E76" s="93">
        <f t="shared" si="21"/>
        <v>5459.3863200000005</v>
      </c>
      <c r="F76" s="93">
        <f t="shared" si="21"/>
        <v>6429.6490464000008</v>
      </c>
      <c r="H76" s="90">
        <v>0.1</v>
      </c>
      <c r="I76" s="77"/>
    </row>
    <row r="77" spans="1:9" s="25" customFormat="1" ht="15.6" customHeight="1" x14ac:dyDescent="0.25">
      <c r="A77" s="102" t="s">
        <v>94</v>
      </c>
      <c r="B77" s="103">
        <f>SUM(B73:B76)</f>
        <v>9043.5850257500006</v>
      </c>
      <c r="C77" s="103">
        <f t="shared" ref="C77:F77" si="22">SUM(C73:C76)</f>
        <v>7890.8547929999995</v>
      </c>
      <c r="D77" s="103">
        <f t="shared" si="22"/>
        <v>15575.919180000001</v>
      </c>
      <c r="E77" s="103">
        <f t="shared" si="22"/>
        <v>17633.817813600002</v>
      </c>
      <c r="F77" s="103">
        <f t="shared" si="22"/>
        <v>20767.766419872001</v>
      </c>
      <c r="G77" s="101"/>
      <c r="H77" s="86"/>
    </row>
    <row r="78" spans="1:9" ht="13.2" x14ac:dyDescent="0.25">
      <c r="A78" s="8"/>
      <c r="B78" s="8"/>
      <c r="C78" s="8"/>
      <c r="D78" s="8"/>
      <c r="E78" s="8"/>
      <c r="F78" s="8"/>
      <c r="G78" s="15"/>
    </row>
    <row r="79" spans="1:9" s="46" customFormat="1" ht="15.6" x14ac:dyDescent="0.3">
      <c r="A79" s="104" t="s">
        <v>57</v>
      </c>
      <c r="B79" s="105">
        <f>B71-B77</f>
        <v>18955.130224250002</v>
      </c>
      <c r="C79" s="105">
        <f t="shared" ref="C79:F79" si="23">C71-C77</f>
        <v>16539.036206999997</v>
      </c>
      <c r="D79" s="105">
        <f t="shared" si="23"/>
        <v>32646.740820000003</v>
      </c>
      <c r="E79" s="105">
        <f t="shared" si="23"/>
        <v>36960.045386400001</v>
      </c>
      <c r="F79" s="105">
        <f t="shared" si="23"/>
        <v>43528.724044128001</v>
      </c>
      <c r="H79" s="49"/>
    </row>
    <row r="87" spans="3:3" ht="12.75" customHeight="1" x14ac:dyDescent="0.25">
      <c r="C87" s="106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 HERE!</vt:lpstr>
      <vt:lpstr>Income and 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</dc:creator>
  <cp:lastModifiedBy>Charlene</cp:lastModifiedBy>
  <dcterms:created xsi:type="dcterms:W3CDTF">2018-12-21T21:39:21Z</dcterms:created>
  <dcterms:modified xsi:type="dcterms:W3CDTF">2018-12-23T15:08:55Z</dcterms:modified>
</cp:coreProperties>
</file>